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orgara\Desktop\"/>
    </mc:Choice>
  </mc:AlternateContent>
  <bookViews>
    <workbookView xWindow="120" yWindow="15" windowWidth="18960" windowHeight="11325" activeTab="1"/>
  </bookViews>
  <sheets>
    <sheet name="Original" sheetId="1" r:id="rId1"/>
    <sheet name="Archie Cannon - Corrected" sheetId="2" r:id="rId2"/>
  </sheets>
  <calcPr calcId="152511"/>
</workbook>
</file>

<file path=xl/calcChain.xml><?xml version="1.0" encoding="utf-8"?>
<calcChain xmlns="http://schemas.openxmlformats.org/spreadsheetml/2006/main">
  <c r="E5" i="2" l="1"/>
  <c r="C6" i="2"/>
  <c r="E25" i="2" l="1"/>
  <c r="C25" i="2"/>
  <c r="C3" i="2"/>
  <c r="D25" i="2"/>
  <c r="B25" i="2"/>
  <c r="E24" i="1"/>
  <c r="D24" i="1"/>
  <c r="C24" i="1"/>
  <c r="B24" i="1"/>
  <c r="F23" i="1"/>
  <c r="E23" i="1"/>
  <c r="D23" i="1"/>
  <c r="D21" i="1"/>
  <c r="C23" i="1"/>
  <c r="C21" i="1"/>
  <c r="B23" i="1"/>
  <c r="B29" i="2" l="1"/>
  <c r="B30" i="2"/>
  <c r="C27" i="2"/>
  <c r="C26" i="2"/>
  <c r="B26" i="2"/>
  <c r="B32" i="2" l="1"/>
</calcChain>
</file>

<file path=xl/sharedStrings.xml><?xml version="1.0" encoding="utf-8"?>
<sst xmlns="http://schemas.openxmlformats.org/spreadsheetml/2006/main" count="85" uniqueCount="59">
  <si>
    <t>Updated Estimated Cost Analysis (9/28/2020)</t>
  </si>
  <si>
    <t>Wetland and Waters Impacts</t>
  </si>
  <si>
    <t>Estimated Development Cost</t>
  </si>
  <si>
    <t>Mitigation Cost</t>
  </si>
  <si>
    <t>Assessed Value</t>
  </si>
  <si>
    <t>Extension Hill Carter Parkway</t>
  </si>
  <si>
    <t>Signalization of Archie Cannon Dr/RT</t>
  </si>
  <si>
    <t>Sanitary sewer relocation</t>
  </si>
  <si>
    <t>Sanitary Pump Station and FM</t>
  </si>
  <si>
    <t>Site Retaining Wall</t>
  </si>
  <si>
    <t>Sliding Hill Improvements (curve softening)</t>
  </si>
  <si>
    <t>I-95 Bore for Force Main Extension (700FL @ $500/LF)</t>
  </si>
  <si>
    <t>I-95 Bore for Sanitary Main Extension (700FL @ $750/LF)</t>
  </si>
  <si>
    <t>Site</t>
  </si>
  <si>
    <t>I-95 Bore for Water Main Extension (700LF@$500/LF)</t>
  </si>
  <si>
    <t>Offsite Easement Acquisition (8,300LF @ $60/LF)</t>
  </si>
  <si>
    <t>Est. Cost Total:</t>
  </si>
  <si>
    <t>Difference:</t>
  </si>
  <si>
    <t>Order of magnitude expense to preferred site</t>
  </si>
  <si>
    <t>combined lost cost savings of easement acquisition and rezoning, since they can run concurrently.</t>
  </si>
  <si>
    <t>Flippo</t>
  </si>
  <si>
    <t>Blenheim</t>
  </si>
  <si>
    <t>Archie Cannon</t>
  </si>
  <si>
    <t>Graymont</t>
  </si>
  <si>
    <t>Air Park</t>
  </si>
  <si>
    <t>New Turn and Acceleration Lane Sliding Hill Road</t>
  </si>
  <si>
    <t>*The Flippo site would require the acquisition of offsite easements. Based on this requirement, the total lost cost savings is based on the longer line item which is estimated to take 9 months longer, and not the</t>
  </si>
  <si>
    <t xml:space="preserve">      app. 16.4 acres &amp; app. 2,366 lf stream</t>
  </si>
  <si>
    <t xml:space="preserve">     app. 15 acres     </t>
  </si>
  <si>
    <t xml:space="preserve">     app. .5 acres &amp; 1,953 lf stream</t>
  </si>
  <si>
    <t xml:space="preserve">     app. 1.1 acres and 689 lf stream</t>
  </si>
  <si>
    <t xml:space="preserve">     14.8 acres</t>
  </si>
  <si>
    <t>Ellet's Crossing and Hickory Hill Road Improvments 
(Blenheim ~9,500 LF @ $2,500FL)(Graymont ~3,500FL @ $2,500)</t>
  </si>
  <si>
    <t>12" Water Main Extension Along Hickory Hill Road 
(6,700 LF @ $150/LF)</t>
  </si>
  <si>
    <t>Sanitary Trunk Sewer Extension Along Little River 
(14,000LF @ $200LF)</t>
  </si>
  <si>
    <t>Lost Cost Savings Due Required Rezoning 
(est. 39 weeks X $150k/week)*</t>
  </si>
  <si>
    <t>Lost Cost Savings Due to Offsite Easment Acquisition 
(est. 78 weeks X $150k/week)*</t>
  </si>
  <si>
    <r>
      <t xml:space="preserve">Archie Cannon </t>
    </r>
    <r>
      <rPr>
        <b/>
        <sz val="12"/>
        <rFont val="Calibri"/>
        <family val="2"/>
        <scheme val="minor"/>
      </rPr>
      <t>Corrected</t>
    </r>
  </si>
  <si>
    <r>
      <t xml:space="preserve">Air Park </t>
    </r>
    <r>
      <rPr>
        <b/>
        <sz val="12"/>
        <rFont val="Calibri"/>
        <family val="2"/>
        <scheme val="minor"/>
      </rPr>
      <t>Corrected</t>
    </r>
  </si>
  <si>
    <t>(Cost not allowed)</t>
  </si>
  <si>
    <r>
      <t>Mitigation Cost</t>
    </r>
    <r>
      <rPr>
        <vertAlign val="superscript"/>
        <sz val="12"/>
        <rFont val="Calibri"/>
        <family val="2"/>
        <scheme val="minor"/>
      </rPr>
      <t>1</t>
    </r>
  </si>
  <si>
    <r>
      <t>Assessed Value</t>
    </r>
    <r>
      <rPr>
        <vertAlign val="superscript"/>
        <sz val="12"/>
        <rFont val="Calibri"/>
        <family val="2"/>
        <scheme val="minor"/>
      </rPr>
      <t>2</t>
    </r>
  </si>
  <si>
    <t>development. Using the Wegmans provided assessed values, Archie Cannon is $32,910 per acre or $1,630,524.48. Actual costs must be adjusted to reflect this difference.</t>
  </si>
  <si>
    <r>
      <rPr>
        <b/>
        <vertAlign val="superscript"/>
        <sz val="12"/>
        <rFont val="Calibri"/>
        <family val="2"/>
        <scheme val="minor"/>
      </rPr>
      <t>2</t>
    </r>
    <r>
      <rPr>
        <b/>
        <sz val="12"/>
        <rFont val="Calibri"/>
        <family val="2"/>
        <scheme val="minor"/>
      </rPr>
      <t xml:space="preserve">In their planning documents, Wegmans noted that they did not intend to use the entire Archie Cannon site. Approximately 50 acres was to remain open for a separate mixed-use </t>
    </r>
  </si>
  <si>
    <r>
      <rPr>
        <b/>
        <vertAlign val="superscript"/>
        <sz val="12"/>
        <rFont val="Calibri"/>
        <family val="2"/>
        <scheme val="minor"/>
      </rPr>
      <t>1</t>
    </r>
    <r>
      <rPr>
        <b/>
        <sz val="12"/>
        <rFont val="Calibri"/>
        <family val="2"/>
        <scheme val="minor"/>
      </rPr>
      <t>In a separate wetlands permit, Scannelle Properties proposes a 1.7 million square foot facility on Archie Cannon thatr would impact .82 acres of wetlands and 104 lf of streams.</t>
    </r>
  </si>
  <si>
    <r>
      <t>Extension Hill Carter Parkway</t>
    </r>
    <r>
      <rPr>
        <vertAlign val="superscript"/>
        <sz val="12"/>
        <rFont val="Calibri"/>
        <family val="2"/>
        <scheme val="minor"/>
      </rPr>
      <t>3</t>
    </r>
  </si>
  <si>
    <r>
      <t>Sanitary Trunk Sewer Extension / Paid by Hanover County</t>
    </r>
    <r>
      <rPr>
        <vertAlign val="superscript"/>
        <sz val="12"/>
        <rFont val="Calibri"/>
        <family val="2"/>
        <scheme val="minor"/>
      </rPr>
      <t>4</t>
    </r>
  </si>
  <si>
    <r>
      <t>Lost Cost Savings Due Required Rezoning 
(est. 39 weeks X $150k/week)</t>
    </r>
    <r>
      <rPr>
        <vertAlign val="superscript"/>
        <sz val="12"/>
        <rFont val="Calibri"/>
        <family val="2"/>
        <scheme val="minor"/>
      </rPr>
      <t>5</t>
    </r>
  </si>
  <si>
    <t>Lost Cost Savings Due to Offsite Easment Acquisition 
(est. 78 weeks X $150k/week)</t>
  </si>
  <si>
    <r>
      <rPr>
        <b/>
        <vertAlign val="superscript"/>
        <sz val="12"/>
        <rFont val="Calibri"/>
        <family val="2"/>
        <scheme val="minor"/>
      </rPr>
      <t>3</t>
    </r>
    <r>
      <rPr>
        <b/>
        <sz val="12"/>
        <rFont val="Calibri"/>
        <family val="2"/>
        <scheme val="minor"/>
      </rPr>
      <t xml:space="preserve">DEQ has advised Wegmans that because this road is not required by the Town of Ashland that this cost must be removed. </t>
    </r>
  </si>
  <si>
    <r>
      <rPr>
        <b/>
        <vertAlign val="superscript"/>
        <sz val="12"/>
        <rFont val="Calibri"/>
        <family val="2"/>
        <scheme val="minor"/>
      </rPr>
      <t>4</t>
    </r>
    <r>
      <rPr>
        <b/>
        <sz val="12"/>
        <rFont val="Calibri"/>
        <family val="2"/>
        <scheme val="minor"/>
      </rPr>
      <t>Hanover County agreed to provide Water and Sanitary Sewer service to the Air Park site. This expense of the development must be included.</t>
    </r>
  </si>
  <si>
    <t>Updated Estimated Cost Analysis (12/31/2020)</t>
  </si>
  <si>
    <t>Difference in Cost as Submitted by Wegmans</t>
  </si>
  <si>
    <t>Actual Difference in Cost</t>
  </si>
  <si>
    <t>Total of Cost Exagerration by Wegmans</t>
  </si>
  <si>
    <t>(Cost omitted in error)</t>
  </si>
  <si>
    <r>
      <rPr>
        <b/>
        <vertAlign val="superscript"/>
        <sz val="12"/>
        <rFont val="Calibri"/>
        <family val="2"/>
        <scheme val="minor"/>
      </rPr>
      <t>6</t>
    </r>
    <r>
      <rPr>
        <b/>
        <sz val="12"/>
        <rFont val="Calibri"/>
        <family val="2"/>
        <scheme val="minor"/>
      </rPr>
      <t>This cost is not allowed as a matter of law. DEQ has told Wegmans to remove it.</t>
    </r>
  </si>
  <si>
    <r>
      <t>Signalization of Sliding Hill / New Ashcake</t>
    </r>
    <r>
      <rPr>
        <vertAlign val="superscript"/>
        <sz val="12"/>
        <rFont val="Calibri"/>
        <family val="2"/>
        <scheme val="minor"/>
      </rPr>
      <t>5</t>
    </r>
  </si>
  <si>
    <r>
      <rPr>
        <b/>
        <vertAlign val="superscript"/>
        <sz val="12"/>
        <rFont val="Calibri"/>
        <family val="2"/>
        <scheme val="minor"/>
      </rPr>
      <t>4</t>
    </r>
    <r>
      <rPr>
        <b/>
        <sz val="12"/>
        <rFont val="Calibri"/>
        <family val="2"/>
        <scheme val="minor"/>
      </rPr>
      <t>Hanover County agreed to provide signalization of the Sliding Hill / New Ashcake intersection. Wegmans offered to provide the signal or straighten the curve, but not both.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</si>
</sst>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_);\(#,##0.0\)"/>
  </numFmts>
  <fonts count="10" x14ac:knownFonts="1">
    <font>
      <sz val="10"/>
      <color rgb="FF000000"/>
      <name val="Times New Roman"/>
      <charset val="204"/>
    </font>
    <font>
      <sz val="10"/>
      <color rgb="FF000000"/>
      <name val="Times New Roman"/>
      <family val="1"/>
    </font>
    <font>
      <b/>
      <sz val="12"/>
      <name val="Calibri"/>
      <family val="2"/>
      <scheme val="minor"/>
    </font>
    <font>
      <sz val="12"/>
      <color rgb="FF000000"/>
      <name val="Calibri"/>
      <family val="2"/>
      <scheme val="minor"/>
    </font>
    <font>
      <sz val="12"/>
      <name val="Calibri"/>
      <family val="2"/>
      <scheme val="minor"/>
    </font>
    <font>
      <strike/>
      <sz val="12"/>
      <name val="Calibri"/>
      <family val="2"/>
      <scheme val="minor"/>
    </font>
    <font>
      <strike/>
      <sz val="12"/>
      <color rgb="FF000000"/>
      <name val="Calibri"/>
      <family val="2"/>
      <scheme val="minor"/>
    </font>
    <font>
      <vertAlign val="superscript"/>
      <sz val="12"/>
      <name val="Calibri"/>
      <family val="2"/>
      <scheme val="minor"/>
    </font>
    <font>
      <b/>
      <vertAlign val="superscript"/>
      <sz val="12"/>
      <name val="Calibri"/>
      <family val="2"/>
      <scheme val="minor"/>
    </font>
    <font>
      <b/>
      <sz val="12"/>
      <color rgb="FF000000"/>
      <name val="Calibri"/>
      <family val="2"/>
      <scheme val="minor"/>
    </font>
  </fonts>
  <fills count="4">
    <fill>
      <patternFill patternType="none"/>
    </fill>
    <fill>
      <patternFill patternType="gray125"/>
    </fill>
    <fill>
      <patternFill patternType="solid">
        <fgColor rgb="FFBEBEBE"/>
      </patternFill>
    </fill>
    <fill>
      <patternFill patternType="solid">
        <fgColor rgb="FFFFFF00"/>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3">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44" fontId="4" fillId="0" borderId="2" xfId="2" applyNumberFormat="1" applyFont="1" applyFill="1" applyBorder="1" applyAlignment="1">
      <alignment horizontal="left" vertical="center" wrapText="1"/>
    </xf>
    <xf numFmtId="44" fontId="4" fillId="0" borderId="6" xfId="2" applyNumberFormat="1" applyFont="1" applyFill="1" applyBorder="1" applyAlignment="1">
      <alignment horizontal="left" vertical="center" wrapText="1"/>
    </xf>
    <xf numFmtId="0" fontId="4" fillId="0" borderId="5" xfId="0" applyFont="1" applyFill="1" applyBorder="1" applyAlignment="1">
      <alignment horizontal="left" vertical="center" wrapText="1"/>
    </xf>
    <xf numFmtId="44" fontId="4" fillId="0" borderId="5" xfId="2" applyFont="1" applyFill="1" applyBorder="1" applyAlignment="1">
      <alignment horizontal="center" vertical="center" wrapText="1"/>
    </xf>
    <xf numFmtId="0" fontId="4" fillId="0" borderId="0" xfId="0" applyFont="1" applyFill="1" applyBorder="1" applyAlignment="1">
      <alignment horizontal="left" vertical="center" wrapText="1"/>
    </xf>
    <xf numFmtId="44" fontId="4" fillId="0" borderId="0" xfId="2" applyFont="1" applyFill="1" applyBorder="1" applyAlignment="1">
      <alignment horizontal="center" vertical="center" wrapText="1"/>
    </xf>
    <xf numFmtId="44" fontId="4" fillId="0" borderId="0" xfId="2" applyFont="1" applyFill="1" applyBorder="1" applyAlignment="1">
      <alignment horizontal="left" vertical="center" wrapText="1"/>
    </xf>
    <xf numFmtId="164" fontId="3" fillId="0" borderId="0" xfId="1" applyNumberFormat="1" applyFont="1" applyFill="1" applyBorder="1" applyAlignment="1">
      <alignment horizontal="right" vertical="center" wrapText="1"/>
    </xf>
    <xf numFmtId="0" fontId="2" fillId="0" borderId="0" xfId="0" applyFont="1" applyFill="1" applyBorder="1" applyAlignment="1">
      <alignment horizontal="left" vertical="center"/>
    </xf>
    <xf numFmtId="44" fontId="4" fillId="0" borderId="2" xfId="2" applyNumberFormat="1" applyFont="1" applyFill="1" applyBorder="1" applyAlignment="1">
      <alignment horizontal="center" vertical="center" wrapText="1"/>
    </xf>
    <xf numFmtId="44" fontId="4" fillId="0" borderId="6" xfId="2" applyNumberFormat="1" applyFont="1" applyFill="1" applyBorder="1" applyAlignment="1">
      <alignment horizontal="center" vertical="center" wrapText="1"/>
    </xf>
    <xf numFmtId="44" fontId="5" fillId="0" borderId="5" xfId="2" applyFont="1" applyFill="1" applyBorder="1" applyAlignment="1">
      <alignment horizontal="center" vertical="center" wrapText="1"/>
    </xf>
    <xf numFmtId="44" fontId="5" fillId="0" borderId="0" xfId="2" applyFont="1" applyFill="1" applyBorder="1" applyAlignment="1">
      <alignment horizontal="center" vertical="center" wrapText="1"/>
    </xf>
    <xf numFmtId="164" fontId="6" fillId="0" borderId="0" xfId="1" applyNumberFormat="1" applyFont="1" applyFill="1" applyBorder="1" applyAlignment="1">
      <alignment horizontal="right" vertical="center" wrapText="1"/>
    </xf>
    <xf numFmtId="44" fontId="3" fillId="0" borderId="0" xfId="0" applyNumberFormat="1" applyFont="1" applyFill="1" applyBorder="1" applyAlignment="1">
      <alignment horizontal="left" vertical="top"/>
    </xf>
    <xf numFmtId="44" fontId="3" fillId="0" borderId="0" xfId="0" applyNumberFormat="1"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3" borderId="0" xfId="0" applyFont="1" applyFill="1" applyBorder="1" applyAlignment="1">
      <alignment horizontal="left" vertical="center" wrapText="1"/>
    </xf>
    <xf numFmtId="44" fontId="9" fillId="3" borderId="0" xfId="0" applyNumberFormat="1" applyFont="1" applyFill="1" applyBorder="1" applyAlignment="1">
      <alignment horizontal="left" vertic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workbookViewId="0">
      <selection activeCell="A12" sqref="A12"/>
    </sheetView>
  </sheetViews>
  <sheetFormatPr defaultRowHeight="15.75" x14ac:dyDescent="0.2"/>
  <cols>
    <col min="1" max="1" width="74.33203125" style="2" customWidth="1"/>
    <col min="2" max="2" width="22" style="1" customWidth="1"/>
    <col min="3" max="3" width="51.1640625" style="1" customWidth="1"/>
    <col min="4" max="4" width="40.83203125" style="1" customWidth="1"/>
    <col min="5" max="5" width="42.1640625" style="1" customWidth="1"/>
    <col min="6" max="6" width="18.83203125" style="1" customWidth="1"/>
    <col min="7" max="16384" width="9.33203125" style="1"/>
  </cols>
  <sheetData>
    <row r="1" spans="1:6" x14ac:dyDescent="0.2">
      <c r="A1" s="3" t="s">
        <v>0</v>
      </c>
      <c r="B1" s="4"/>
      <c r="C1" s="4"/>
      <c r="D1" s="4"/>
      <c r="E1" s="4"/>
      <c r="F1" s="4"/>
    </row>
    <row r="2" spans="1:6" ht="15.75" customHeight="1" x14ac:dyDescent="0.2">
      <c r="A2" s="5" t="s">
        <v>13</v>
      </c>
      <c r="B2" s="6" t="s">
        <v>20</v>
      </c>
      <c r="C2" s="6" t="s">
        <v>21</v>
      </c>
      <c r="D2" s="6" t="s">
        <v>22</v>
      </c>
      <c r="E2" s="6" t="s">
        <v>23</v>
      </c>
      <c r="F2" s="7" t="s">
        <v>24</v>
      </c>
    </row>
    <row r="3" spans="1:6" ht="15.75" customHeight="1" x14ac:dyDescent="0.2">
      <c r="A3" s="8" t="s">
        <v>1</v>
      </c>
      <c r="B3" s="9" t="s">
        <v>28</v>
      </c>
      <c r="C3" s="9" t="s">
        <v>27</v>
      </c>
      <c r="D3" s="9" t="s">
        <v>29</v>
      </c>
      <c r="E3" s="9" t="s">
        <v>30</v>
      </c>
      <c r="F3" s="10" t="s">
        <v>31</v>
      </c>
    </row>
    <row r="4" spans="1:6" x14ac:dyDescent="0.2">
      <c r="A4" s="27" t="s">
        <v>2</v>
      </c>
      <c r="B4" s="28"/>
      <c r="C4" s="28"/>
      <c r="D4" s="28"/>
      <c r="E4" s="28"/>
      <c r="F4" s="29"/>
    </row>
    <row r="5" spans="1:6" x14ac:dyDescent="0.2">
      <c r="A5" s="8" t="s">
        <v>3</v>
      </c>
      <c r="B5" s="11">
        <v>1050000</v>
      </c>
      <c r="C5" s="11">
        <v>1857800</v>
      </c>
      <c r="D5" s="11">
        <v>620900</v>
      </c>
      <c r="E5" s="11">
        <v>283700</v>
      </c>
      <c r="F5" s="12">
        <v>1029350</v>
      </c>
    </row>
    <row r="6" spans="1:6" x14ac:dyDescent="0.2">
      <c r="A6" s="8" t="s">
        <v>4</v>
      </c>
      <c r="B6" s="11">
        <v>2005100</v>
      </c>
      <c r="C6" s="11">
        <v>1865700</v>
      </c>
      <c r="D6" s="11">
        <v>9326600</v>
      </c>
      <c r="E6" s="11">
        <v>1993000</v>
      </c>
      <c r="F6" s="12">
        <v>4406000</v>
      </c>
    </row>
    <row r="7" spans="1:6" x14ac:dyDescent="0.2">
      <c r="A7" s="8" t="s">
        <v>5</v>
      </c>
      <c r="B7" s="11">
        <v>0</v>
      </c>
      <c r="C7" s="11">
        <v>0</v>
      </c>
      <c r="D7" s="11">
        <v>10900000</v>
      </c>
      <c r="E7" s="11">
        <v>0</v>
      </c>
      <c r="F7" s="12">
        <v>0</v>
      </c>
    </row>
    <row r="8" spans="1:6" x14ac:dyDescent="0.2">
      <c r="A8" s="8" t="s">
        <v>6</v>
      </c>
      <c r="B8" s="11">
        <v>0</v>
      </c>
      <c r="C8" s="11">
        <v>0</v>
      </c>
      <c r="D8" s="11">
        <v>500000</v>
      </c>
      <c r="E8" s="11">
        <v>0</v>
      </c>
      <c r="F8" s="12">
        <v>0</v>
      </c>
    </row>
    <row r="9" spans="1:6" x14ac:dyDescent="0.2">
      <c r="A9" s="8" t="s">
        <v>7</v>
      </c>
      <c r="B9" s="11">
        <v>0</v>
      </c>
      <c r="C9" s="11">
        <v>0</v>
      </c>
      <c r="D9" s="11">
        <v>750000</v>
      </c>
      <c r="E9" s="11">
        <v>0</v>
      </c>
      <c r="F9" s="12">
        <v>0</v>
      </c>
    </row>
    <row r="10" spans="1:6" x14ac:dyDescent="0.2">
      <c r="A10" s="8" t="s">
        <v>8</v>
      </c>
      <c r="B10" s="11">
        <v>0</v>
      </c>
      <c r="C10" s="11">
        <v>1800000</v>
      </c>
      <c r="D10" s="11">
        <v>0</v>
      </c>
      <c r="E10" s="11">
        <v>1500000</v>
      </c>
      <c r="F10" s="12">
        <v>0</v>
      </c>
    </row>
    <row r="11" spans="1:6" x14ac:dyDescent="0.2">
      <c r="A11" s="8" t="s">
        <v>9</v>
      </c>
      <c r="B11" s="11">
        <v>0</v>
      </c>
      <c r="C11" s="11">
        <v>0</v>
      </c>
      <c r="D11" s="11">
        <v>0</v>
      </c>
      <c r="E11" s="11">
        <v>2800000</v>
      </c>
      <c r="F11" s="12">
        <v>0</v>
      </c>
    </row>
    <row r="12" spans="1:6" x14ac:dyDescent="0.2">
      <c r="A12" s="8" t="s">
        <v>10</v>
      </c>
      <c r="B12" s="11">
        <v>0</v>
      </c>
      <c r="C12" s="11">
        <v>0</v>
      </c>
      <c r="D12" s="11">
        <v>0</v>
      </c>
      <c r="E12" s="11">
        <v>0</v>
      </c>
      <c r="F12" s="12">
        <v>500000</v>
      </c>
    </row>
    <row r="13" spans="1:6" x14ac:dyDescent="0.2">
      <c r="A13" s="8" t="s">
        <v>25</v>
      </c>
      <c r="B13" s="11">
        <v>0</v>
      </c>
      <c r="C13" s="11">
        <v>0</v>
      </c>
      <c r="D13" s="11">
        <v>0</v>
      </c>
      <c r="E13" s="11">
        <v>0</v>
      </c>
      <c r="F13" s="12">
        <v>290000</v>
      </c>
    </row>
    <row r="14" spans="1:6" ht="31.5" x14ac:dyDescent="0.2">
      <c r="A14" s="8" t="s">
        <v>34</v>
      </c>
      <c r="B14" s="11">
        <v>2800000</v>
      </c>
      <c r="C14" s="11">
        <v>0</v>
      </c>
      <c r="D14" s="11">
        <v>0</v>
      </c>
      <c r="E14" s="11">
        <v>0</v>
      </c>
      <c r="F14" s="12">
        <v>0</v>
      </c>
    </row>
    <row r="15" spans="1:6" x14ac:dyDescent="0.2">
      <c r="A15" s="8" t="s">
        <v>11</v>
      </c>
      <c r="B15" s="11">
        <v>0</v>
      </c>
      <c r="C15" s="11">
        <v>350000</v>
      </c>
      <c r="D15" s="11">
        <v>0</v>
      </c>
      <c r="E15" s="11">
        <v>0</v>
      </c>
      <c r="F15" s="12">
        <v>0</v>
      </c>
    </row>
    <row r="16" spans="1:6" x14ac:dyDescent="0.2">
      <c r="A16" s="8" t="s">
        <v>12</v>
      </c>
      <c r="B16" s="11">
        <v>525000</v>
      </c>
      <c r="C16" s="11">
        <v>0</v>
      </c>
      <c r="D16" s="11">
        <v>0</v>
      </c>
      <c r="E16" s="11">
        <v>0</v>
      </c>
      <c r="F16" s="12">
        <v>0</v>
      </c>
    </row>
    <row r="17" spans="1:6" ht="31.5" x14ac:dyDescent="0.2">
      <c r="A17" s="8" t="s">
        <v>32</v>
      </c>
      <c r="B17" s="11">
        <v>0</v>
      </c>
      <c r="C17" s="11">
        <v>23750000</v>
      </c>
      <c r="D17" s="11">
        <v>0</v>
      </c>
      <c r="E17" s="11">
        <v>8750000</v>
      </c>
      <c r="F17" s="12">
        <v>0</v>
      </c>
    </row>
    <row r="18" spans="1:6" ht="31.5" x14ac:dyDescent="0.2">
      <c r="A18" s="8" t="s">
        <v>33</v>
      </c>
      <c r="B18" s="11">
        <v>0</v>
      </c>
      <c r="C18" s="11">
        <v>1005000</v>
      </c>
      <c r="D18" s="11">
        <v>0</v>
      </c>
      <c r="E18" s="11">
        <v>0</v>
      </c>
      <c r="F18" s="12">
        <v>0</v>
      </c>
    </row>
    <row r="19" spans="1:6" x14ac:dyDescent="0.2">
      <c r="A19" s="8" t="s">
        <v>14</v>
      </c>
      <c r="B19" s="11">
        <v>0</v>
      </c>
      <c r="C19" s="11">
        <v>350000</v>
      </c>
      <c r="D19" s="11">
        <v>0</v>
      </c>
      <c r="E19" s="11">
        <v>0</v>
      </c>
      <c r="F19" s="12">
        <v>0</v>
      </c>
    </row>
    <row r="20" spans="1:6" x14ac:dyDescent="0.2">
      <c r="A20" s="8" t="s">
        <v>15</v>
      </c>
      <c r="B20" s="11">
        <v>498000</v>
      </c>
      <c r="C20" s="11">
        <v>0</v>
      </c>
      <c r="D20" s="11">
        <v>0</v>
      </c>
      <c r="E20" s="11">
        <v>0</v>
      </c>
      <c r="F20" s="12">
        <v>0</v>
      </c>
    </row>
    <row r="21" spans="1:6" ht="31.5" x14ac:dyDescent="0.2">
      <c r="A21" s="8" t="s">
        <v>35</v>
      </c>
      <c r="B21" s="11">
        <v>5850000</v>
      </c>
      <c r="C21" s="11">
        <f>B21</f>
        <v>5850000</v>
      </c>
      <c r="D21" s="11">
        <f>C21</f>
        <v>5850000</v>
      </c>
      <c r="E21" s="11">
        <v>0</v>
      </c>
      <c r="F21" s="12">
        <v>0</v>
      </c>
    </row>
    <row r="22" spans="1:6" ht="31.5" x14ac:dyDescent="0.2">
      <c r="A22" s="8" t="s">
        <v>36</v>
      </c>
      <c r="B22" s="11">
        <v>11700000</v>
      </c>
      <c r="C22" s="11">
        <v>0</v>
      </c>
      <c r="D22" s="11">
        <v>0</v>
      </c>
      <c r="E22" s="11">
        <v>0</v>
      </c>
      <c r="F22" s="12">
        <v>0</v>
      </c>
    </row>
    <row r="23" spans="1:6" x14ac:dyDescent="0.2">
      <c r="A23" s="13" t="s">
        <v>16</v>
      </c>
      <c r="B23" s="14">
        <f>SUM(B5:B22)-B21</f>
        <v>18578100</v>
      </c>
      <c r="C23" s="14">
        <f>SUM(C5:C22)</f>
        <v>36828500</v>
      </c>
      <c r="D23" s="14">
        <f>SUM(D5:D22)</f>
        <v>27947500</v>
      </c>
      <c r="E23" s="14">
        <f t="shared" ref="E23:F23" si="0">SUM(E5:E22)</f>
        <v>15326700</v>
      </c>
      <c r="F23" s="14">
        <f t="shared" si="0"/>
        <v>6225350</v>
      </c>
    </row>
    <row r="24" spans="1:6" x14ac:dyDescent="0.2">
      <c r="A24" s="15" t="s">
        <v>17</v>
      </c>
      <c r="B24" s="16">
        <f>B23-$F$23</f>
        <v>12352750</v>
      </c>
      <c r="C24" s="16">
        <f t="shared" ref="C24:E24" si="1">C23-$F$23</f>
        <v>30603150</v>
      </c>
      <c r="D24" s="16">
        <f t="shared" si="1"/>
        <v>21722150</v>
      </c>
      <c r="E24" s="16">
        <f t="shared" si="1"/>
        <v>9101350</v>
      </c>
      <c r="F24" s="17"/>
    </row>
    <row r="25" spans="1:6" x14ac:dyDescent="0.2">
      <c r="A25" s="15" t="s">
        <v>18</v>
      </c>
      <c r="B25" s="18">
        <v>3</v>
      </c>
      <c r="C25" s="18">
        <v>5.9</v>
      </c>
      <c r="D25" s="18">
        <v>4.5</v>
      </c>
      <c r="E25" s="18">
        <v>2.5</v>
      </c>
      <c r="F25" s="18"/>
    </row>
    <row r="26" spans="1:6" x14ac:dyDescent="0.2">
      <c r="A26" s="15"/>
      <c r="B26" s="4"/>
      <c r="C26" s="4"/>
      <c r="D26" s="4"/>
      <c r="E26" s="4"/>
      <c r="F26" s="4"/>
    </row>
    <row r="27" spans="1:6" x14ac:dyDescent="0.2">
      <c r="A27" s="19" t="s">
        <v>26</v>
      </c>
      <c r="B27" s="4"/>
      <c r="C27" s="4"/>
      <c r="D27" s="4"/>
      <c r="E27" s="4"/>
      <c r="F27" s="4"/>
    </row>
    <row r="28" spans="1:6" x14ac:dyDescent="0.2">
      <c r="A28" s="19" t="s">
        <v>19</v>
      </c>
      <c r="B28" s="4"/>
      <c r="C28" s="4"/>
      <c r="D28" s="4"/>
      <c r="E28" s="4"/>
      <c r="F28" s="4"/>
    </row>
  </sheetData>
  <mergeCells count="1">
    <mergeCell ref="A4:F4"/>
  </mergeCells>
  <pageMargins left="0.7" right="0.7" top="0.75" bottom="0.75" header="0.3" footer="0.3"/>
  <pageSetup scale="55" orientation="landscape"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tabSelected="1" topLeftCell="A10" workbookViewId="0">
      <selection activeCell="A32" sqref="A32:B32"/>
    </sheetView>
  </sheetViews>
  <sheetFormatPr defaultRowHeight="15.75" x14ac:dyDescent="0.2"/>
  <cols>
    <col min="1" max="1" width="74.33203125" style="2" customWidth="1"/>
    <col min="2" max="3" width="40.83203125" style="1" customWidth="1"/>
    <col min="4" max="4" width="28.5" style="1" customWidth="1"/>
    <col min="5" max="5" width="22.6640625" style="1" bestFit="1" customWidth="1"/>
    <col min="6" max="6" width="19.83203125" style="1" bestFit="1" customWidth="1"/>
    <col min="7" max="16384" width="9.33203125" style="1"/>
  </cols>
  <sheetData>
    <row r="1" spans="1:5" x14ac:dyDescent="0.2">
      <c r="A1" s="3" t="s">
        <v>51</v>
      </c>
      <c r="B1" s="4"/>
      <c r="C1" s="4"/>
      <c r="D1" s="4"/>
    </row>
    <row r="2" spans="1:5" ht="15.75" customHeight="1" x14ac:dyDescent="0.2">
      <c r="A2" s="5" t="s">
        <v>13</v>
      </c>
      <c r="B2" s="6" t="s">
        <v>22</v>
      </c>
      <c r="C2" s="6" t="s">
        <v>37</v>
      </c>
      <c r="D2" s="7" t="s">
        <v>24</v>
      </c>
      <c r="E2" s="7" t="s">
        <v>38</v>
      </c>
    </row>
    <row r="3" spans="1:5" ht="15.75" customHeight="1" x14ac:dyDescent="0.2">
      <c r="A3" s="8" t="s">
        <v>1</v>
      </c>
      <c r="B3" s="9" t="s">
        <v>29</v>
      </c>
      <c r="C3" s="9" t="str">
        <f>B3</f>
        <v xml:space="preserve">     app. .5 acres &amp; 1,953 lf stream</v>
      </c>
      <c r="D3" s="10" t="s">
        <v>31</v>
      </c>
      <c r="E3" s="10" t="s">
        <v>31</v>
      </c>
    </row>
    <row r="4" spans="1:5" x14ac:dyDescent="0.2">
      <c r="A4" s="27" t="s">
        <v>2</v>
      </c>
      <c r="B4" s="28"/>
      <c r="C4" s="28"/>
      <c r="D4" s="28"/>
      <c r="E4" s="30"/>
    </row>
    <row r="5" spans="1:5" ht="18" x14ac:dyDescent="0.2">
      <c r="A5" s="8" t="s">
        <v>40</v>
      </c>
      <c r="B5" s="11">
        <v>620900</v>
      </c>
      <c r="C5" s="11">
        <v>67136</v>
      </c>
      <c r="D5" s="12">
        <v>1029350</v>
      </c>
      <c r="E5" s="12">
        <f>D5</f>
        <v>1029350</v>
      </c>
    </row>
    <row r="6" spans="1:5" ht="18" x14ac:dyDescent="0.2">
      <c r="A6" s="8" t="s">
        <v>41</v>
      </c>
      <c r="B6" s="11">
        <v>9326600</v>
      </c>
      <c r="C6" s="11">
        <f>B6-1630524.48</f>
        <v>7696075.5199999996</v>
      </c>
      <c r="D6" s="12">
        <v>4406000</v>
      </c>
      <c r="E6" s="12">
        <v>4406000</v>
      </c>
    </row>
    <row r="7" spans="1:5" ht="18" x14ac:dyDescent="0.2">
      <c r="A7" s="8" t="s">
        <v>45</v>
      </c>
      <c r="B7" s="11">
        <v>10900000</v>
      </c>
      <c r="C7" s="20" t="s">
        <v>39</v>
      </c>
      <c r="D7" s="12">
        <v>0</v>
      </c>
      <c r="E7" s="12">
        <v>0</v>
      </c>
    </row>
    <row r="8" spans="1:5" x14ac:dyDescent="0.2">
      <c r="A8" s="8" t="s">
        <v>6</v>
      </c>
      <c r="B8" s="11">
        <v>500000</v>
      </c>
      <c r="C8" s="11">
        <v>500000</v>
      </c>
      <c r="D8" s="12">
        <v>0</v>
      </c>
      <c r="E8" s="12">
        <v>0</v>
      </c>
    </row>
    <row r="9" spans="1:5" x14ac:dyDescent="0.2">
      <c r="A9" s="8" t="s">
        <v>7</v>
      </c>
      <c r="B9" s="11">
        <v>750000</v>
      </c>
      <c r="C9" s="11">
        <v>750000</v>
      </c>
      <c r="D9" s="12">
        <v>0</v>
      </c>
      <c r="E9" s="12">
        <v>0</v>
      </c>
    </row>
    <row r="10" spans="1:5" x14ac:dyDescent="0.2">
      <c r="A10" s="8" t="s">
        <v>8</v>
      </c>
      <c r="B10" s="11">
        <v>0</v>
      </c>
      <c r="C10" s="11">
        <v>0</v>
      </c>
      <c r="D10" s="12">
        <v>0</v>
      </c>
      <c r="E10" s="12">
        <v>0</v>
      </c>
    </row>
    <row r="11" spans="1:5" x14ac:dyDescent="0.2">
      <c r="A11" s="8" t="s">
        <v>9</v>
      </c>
      <c r="B11" s="11">
        <v>0</v>
      </c>
      <c r="C11" s="11">
        <v>0</v>
      </c>
      <c r="D11" s="12">
        <v>0</v>
      </c>
      <c r="E11" s="12">
        <v>0</v>
      </c>
    </row>
    <row r="12" spans="1:5" x14ac:dyDescent="0.2">
      <c r="A12" s="8" t="s">
        <v>10</v>
      </c>
      <c r="B12" s="11">
        <v>0</v>
      </c>
      <c r="C12" s="11">
        <v>0</v>
      </c>
      <c r="D12" s="12">
        <v>500000</v>
      </c>
      <c r="E12" s="12">
        <v>500000</v>
      </c>
    </row>
    <row r="13" spans="1:5" x14ac:dyDescent="0.2">
      <c r="A13" s="8" t="s">
        <v>25</v>
      </c>
      <c r="B13" s="11">
        <v>0</v>
      </c>
      <c r="C13" s="11">
        <v>0</v>
      </c>
      <c r="D13" s="12">
        <v>290000</v>
      </c>
      <c r="E13" s="12">
        <v>290000</v>
      </c>
    </row>
    <row r="14" spans="1:5" ht="18" x14ac:dyDescent="0.2">
      <c r="A14" s="8" t="s">
        <v>46</v>
      </c>
      <c r="B14" s="11">
        <v>0</v>
      </c>
      <c r="C14" s="11">
        <v>0</v>
      </c>
      <c r="D14" s="21" t="s">
        <v>55</v>
      </c>
      <c r="E14" s="12">
        <v>1500000</v>
      </c>
    </row>
    <row r="15" spans="1:5" ht="18" x14ac:dyDescent="0.2">
      <c r="A15" s="8" t="s">
        <v>57</v>
      </c>
      <c r="B15" s="11"/>
      <c r="C15" s="11"/>
      <c r="D15" s="21" t="s">
        <v>55</v>
      </c>
      <c r="E15" s="12">
        <v>500000</v>
      </c>
    </row>
    <row r="16" spans="1:5" ht="31.5" x14ac:dyDescent="0.2">
      <c r="A16" s="8" t="s">
        <v>34</v>
      </c>
      <c r="B16" s="11">
        <v>0</v>
      </c>
      <c r="C16" s="11">
        <v>0</v>
      </c>
      <c r="D16" s="12">
        <v>0</v>
      </c>
      <c r="E16" s="12">
        <v>0</v>
      </c>
    </row>
    <row r="17" spans="1:6" x14ac:dyDescent="0.2">
      <c r="A17" s="8" t="s">
        <v>11</v>
      </c>
      <c r="B17" s="11">
        <v>0</v>
      </c>
      <c r="C17" s="11">
        <v>0</v>
      </c>
      <c r="D17" s="12">
        <v>0</v>
      </c>
      <c r="E17" s="12">
        <v>0</v>
      </c>
    </row>
    <row r="18" spans="1:6" x14ac:dyDescent="0.2">
      <c r="A18" s="8" t="s">
        <v>12</v>
      </c>
      <c r="B18" s="11">
        <v>0</v>
      </c>
      <c r="C18" s="11">
        <v>0</v>
      </c>
      <c r="D18" s="12">
        <v>0</v>
      </c>
      <c r="E18" s="12">
        <v>0</v>
      </c>
    </row>
    <row r="19" spans="1:6" ht="31.5" x14ac:dyDescent="0.2">
      <c r="A19" s="8" t="s">
        <v>32</v>
      </c>
      <c r="B19" s="11">
        <v>0</v>
      </c>
      <c r="C19" s="11">
        <v>0</v>
      </c>
      <c r="D19" s="12">
        <v>0</v>
      </c>
      <c r="E19" s="12">
        <v>0</v>
      </c>
    </row>
    <row r="20" spans="1:6" ht="31.5" x14ac:dyDescent="0.2">
      <c r="A20" s="8" t="s">
        <v>33</v>
      </c>
      <c r="B20" s="11">
        <v>0</v>
      </c>
      <c r="C20" s="11">
        <v>0</v>
      </c>
      <c r="D20" s="12">
        <v>0</v>
      </c>
      <c r="E20" s="12">
        <v>0</v>
      </c>
    </row>
    <row r="21" spans="1:6" x14ac:dyDescent="0.2">
      <c r="A21" s="8" t="s">
        <v>14</v>
      </c>
      <c r="B21" s="11">
        <v>0</v>
      </c>
      <c r="C21" s="11">
        <v>0</v>
      </c>
      <c r="D21" s="12">
        <v>0</v>
      </c>
      <c r="E21" s="12">
        <v>0</v>
      </c>
    </row>
    <row r="22" spans="1:6" x14ac:dyDescent="0.2">
      <c r="A22" s="8" t="s">
        <v>15</v>
      </c>
      <c r="B22" s="11">
        <v>0</v>
      </c>
      <c r="C22" s="11">
        <v>0</v>
      </c>
      <c r="D22" s="12">
        <v>0</v>
      </c>
      <c r="E22" s="12">
        <v>0</v>
      </c>
    </row>
    <row r="23" spans="1:6" ht="33.75" x14ac:dyDescent="0.2">
      <c r="A23" s="8" t="s">
        <v>47</v>
      </c>
      <c r="B23" s="11">
        <v>5850000</v>
      </c>
      <c r="C23" s="20" t="s">
        <v>39</v>
      </c>
      <c r="D23" s="12">
        <v>0</v>
      </c>
      <c r="E23" s="12">
        <v>0</v>
      </c>
    </row>
    <row r="24" spans="1:6" ht="31.5" x14ac:dyDescent="0.2">
      <c r="A24" s="8" t="s">
        <v>48</v>
      </c>
      <c r="B24" s="11">
        <v>0</v>
      </c>
      <c r="C24" s="11">
        <v>0</v>
      </c>
      <c r="D24" s="12">
        <v>0</v>
      </c>
      <c r="E24" s="12">
        <v>0</v>
      </c>
    </row>
    <row r="25" spans="1:6" x14ac:dyDescent="0.2">
      <c r="A25" s="13" t="s">
        <v>16</v>
      </c>
      <c r="B25" s="22">
        <f>SUM(B5:B24)</f>
        <v>27947500</v>
      </c>
      <c r="C25" s="14">
        <f>SUM(C5:C24)</f>
        <v>9013211.5199999996</v>
      </c>
      <c r="D25" s="22">
        <f>SUM(D5:D24)</f>
        <v>6225350</v>
      </c>
      <c r="E25" s="14">
        <f>SUM(E5:E24)</f>
        <v>8225350</v>
      </c>
      <c r="F25" s="25"/>
    </row>
    <row r="26" spans="1:6" x14ac:dyDescent="0.2">
      <c r="A26" s="15" t="s">
        <v>17</v>
      </c>
      <c r="B26" s="23">
        <f>B25-$D$25</f>
        <v>21722150</v>
      </c>
      <c r="C26" s="16">
        <f>C25-$E$25</f>
        <v>787861.51999999955</v>
      </c>
      <c r="D26" s="17"/>
    </row>
    <row r="27" spans="1:6" x14ac:dyDescent="0.2">
      <c r="A27" s="15" t="s">
        <v>18</v>
      </c>
      <c r="B27" s="24">
        <v>4.5</v>
      </c>
      <c r="C27" s="18">
        <f>C25/E25</f>
        <v>1.0957845587117874</v>
      </c>
      <c r="D27" s="18"/>
    </row>
    <row r="28" spans="1:6" x14ac:dyDescent="0.2">
      <c r="A28" s="15"/>
      <c r="B28" s="4"/>
      <c r="C28" s="4"/>
      <c r="D28" s="4"/>
    </row>
    <row r="29" spans="1:6" x14ac:dyDescent="0.2">
      <c r="A29" s="15" t="s">
        <v>52</v>
      </c>
      <c r="B29" s="26">
        <f>B25-D25</f>
        <v>21722150</v>
      </c>
      <c r="C29" s="4"/>
      <c r="D29" s="4"/>
    </row>
    <row r="30" spans="1:6" x14ac:dyDescent="0.2">
      <c r="A30" s="15" t="s">
        <v>53</v>
      </c>
      <c r="B30" s="26">
        <f>C25-E25</f>
        <v>787861.51999999955</v>
      </c>
      <c r="C30" s="4"/>
      <c r="D30" s="4"/>
    </row>
    <row r="31" spans="1:6" x14ac:dyDescent="0.2">
      <c r="A31" s="15"/>
      <c r="B31" s="26"/>
      <c r="C31" s="4"/>
      <c r="D31" s="4"/>
    </row>
    <row r="32" spans="1:6" x14ac:dyDescent="0.2">
      <c r="A32" s="31" t="s">
        <v>54</v>
      </c>
      <c r="B32" s="32">
        <f>B29-B30</f>
        <v>20934288.48</v>
      </c>
      <c r="C32" s="4"/>
      <c r="D32" s="4"/>
    </row>
    <row r="33" spans="1:4" x14ac:dyDescent="0.2">
      <c r="A33" s="15"/>
      <c r="B33" s="4"/>
      <c r="C33" s="4"/>
      <c r="D33" s="4"/>
    </row>
    <row r="34" spans="1:4" ht="18" x14ac:dyDescent="0.2">
      <c r="A34" s="19" t="s">
        <v>44</v>
      </c>
      <c r="B34" s="4"/>
      <c r="C34" s="4"/>
      <c r="D34" s="4"/>
    </row>
    <row r="35" spans="1:4" ht="18" x14ac:dyDescent="0.2">
      <c r="A35" s="19" t="s">
        <v>43</v>
      </c>
      <c r="B35" s="4"/>
      <c r="C35" s="4"/>
      <c r="D35" s="4"/>
    </row>
    <row r="36" spans="1:4" x14ac:dyDescent="0.2">
      <c r="A36" s="19" t="s">
        <v>42</v>
      </c>
      <c r="B36" s="4"/>
      <c r="C36" s="4"/>
      <c r="D36" s="4"/>
    </row>
    <row r="37" spans="1:4" ht="18" x14ac:dyDescent="0.2">
      <c r="A37" s="19" t="s">
        <v>49</v>
      </c>
    </row>
    <row r="38" spans="1:4" ht="18" x14ac:dyDescent="0.2">
      <c r="A38" s="19" t="s">
        <v>50</v>
      </c>
    </row>
    <row r="39" spans="1:4" ht="18" x14ac:dyDescent="0.2">
      <c r="A39" s="19" t="s">
        <v>58</v>
      </c>
    </row>
    <row r="40" spans="1:4" ht="18" x14ac:dyDescent="0.2">
      <c r="A40" s="19" t="s">
        <v>56</v>
      </c>
    </row>
  </sheetData>
  <mergeCells count="1">
    <mergeCell ref="A4:E4"/>
  </mergeCells>
  <pageMargins left="0.7" right="0.7" top="0.75" bottom="0.75" header="0.3" footer="0.3"/>
  <pageSetup scale="65"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Original</vt:lpstr>
      <vt:lpstr>Archie Cannon - Corrected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ExtractPage6</dc:title>
  <dc:creator>fca45390</dc:creator>
  <cp:lastModifiedBy>Morgan, Rod</cp:lastModifiedBy>
  <cp:lastPrinted>2021-01-01T16:52:42Z</cp:lastPrinted>
  <dcterms:created xsi:type="dcterms:W3CDTF">2020-12-31T21:55:02Z</dcterms:created>
  <dcterms:modified xsi:type="dcterms:W3CDTF">2021-01-01T21:22:42Z</dcterms:modified>
</cp:coreProperties>
</file>